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DF27" lockStructure="1"/>
  <bookViews>
    <workbookView xWindow="-15" yWindow="4305" windowWidth="24240" windowHeight="4320"/>
  </bookViews>
  <sheets>
    <sheet name="Fixer son budget" sheetId="1" r:id="rId1"/>
    <sheet name="Equ.2 inconnues" sheetId="2" r:id="rId2"/>
    <sheet name="Calcul charges" sheetId="3" r:id="rId3"/>
    <sheet name="Feuil3" sheetId="4" r:id="rId4"/>
    <sheet name="Feuil4" sheetId="5" r:id="rId5"/>
    <sheet name="Feuil5" sheetId="6" r:id="rId6"/>
    <sheet name="Feuil6" sheetId="7" r:id="rId7"/>
    <sheet name="Feuil7" sheetId="8" r:id="rId8"/>
    <sheet name="Feuil8" sheetId="9" r:id="rId9"/>
  </sheets>
  <definedNames>
    <definedName name="Z_2D712442_14F9_482C_AB11_2443D7BD66FD_.wvu.Rows" localSheetId="0" hidden="1">'Fixer son budget'!$21:$23</definedName>
    <definedName name="_xlnm.Print_Area" localSheetId="0">'Fixer son budget'!$A$1:$J$39</definedName>
  </definedNames>
  <calcPr calcId="145621"/>
  <customWorkbookViews>
    <customWorkbookView name="B027180 - Affichage personnalisé" guid="{2D712442-14F9-482C-AB11-2443D7BD66FD}" mergeInterval="0" personalView="1" maximized="1" windowWidth="1916" windowHeight="866" activeSheetId="1"/>
  </customWorkbookViews>
</workbook>
</file>

<file path=xl/calcChain.xml><?xml version="1.0" encoding="utf-8"?>
<calcChain xmlns="http://schemas.openxmlformats.org/spreadsheetml/2006/main">
  <c r="E4" i="1" l="1"/>
  <c r="D11" i="1" l="1"/>
  <c r="D7" i="1"/>
  <c r="C16" i="1"/>
  <c r="B16" i="1"/>
  <c r="C15" i="1"/>
  <c r="B15" i="1"/>
  <c r="B5" i="3" l="1"/>
  <c r="D16" i="1"/>
  <c r="D19" i="1" s="1"/>
  <c r="J8" i="1"/>
  <c r="C4" i="2" s="1"/>
  <c r="F4" i="2" s="1"/>
  <c r="D15" i="1"/>
  <c r="D18" i="1" s="1"/>
  <c r="B4" i="3" l="1"/>
  <c r="C3" i="2"/>
  <c r="D3" i="2" s="1"/>
  <c r="J10" i="1" s="1"/>
  <c r="D21" i="1"/>
  <c r="F3" i="2" l="1"/>
  <c r="D4" i="2"/>
  <c r="J21" i="1" s="1"/>
  <c r="G3" i="2"/>
  <c r="G4" i="2"/>
  <c r="B26" i="1" l="1"/>
  <c r="B25" i="1"/>
  <c r="B10" i="3"/>
  <c r="B9" i="3"/>
  <c r="B3" i="3"/>
  <c r="B6" i="3" s="1"/>
  <c r="C9" i="3" l="1"/>
  <c r="D9" i="3"/>
  <c r="D10" i="3"/>
  <c r="C10" i="3"/>
  <c r="E9" i="3" l="1"/>
  <c r="B27" i="1" s="1"/>
  <c r="B28" i="1" s="1"/>
  <c r="E10" i="3"/>
  <c r="B29" i="1" s="1"/>
  <c r="B30" i="1" s="1"/>
</calcChain>
</file>

<file path=xl/sharedStrings.xml><?xml version="1.0" encoding="utf-8"?>
<sst xmlns="http://schemas.openxmlformats.org/spreadsheetml/2006/main" count="57" uniqueCount="52">
  <si>
    <t>Revenu brut</t>
  </si>
  <si>
    <t>Conjoint/e</t>
  </si>
  <si>
    <t>Vous</t>
  </si>
  <si>
    <t>Fonds propres</t>
  </si>
  <si>
    <t>2ème pilier</t>
  </si>
  <si>
    <t>Terrain</t>
  </si>
  <si>
    <t>Propre travaux</t>
  </si>
  <si>
    <t>Prêts par des tiers</t>
  </si>
  <si>
    <t>Titres-placements</t>
  </si>
  <si>
    <t>Total hors LPP</t>
  </si>
  <si>
    <t>Total avec LPP</t>
  </si>
  <si>
    <t>Total</t>
  </si>
  <si>
    <t>Contrainte 1 - hors LPP</t>
  </si>
  <si>
    <t>Contrainte 2 - Total</t>
  </si>
  <si>
    <t>Charges maximales par rapport aux revenus</t>
  </si>
  <si>
    <t>** Frais d'achat (notaire, lods, etc.)</t>
  </si>
  <si>
    <t>* Valeur de rachat de l'assurance</t>
  </si>
  <si>
    <t>3ème pilier bancaire (3a)</t>
  </si>
  <si>
    <t>3ème pilier assurance (3a) *</t>
  </si>
  <si>
    <t xml:space="preserve">Epargne </t>
  </si>
  <si>
    <t xml:space="preserve">1. Fonds propres </t>
  </si>
  <si>
    <r>
      <rPr>
        <sz val="16"/>
        <rFont val="Arial"/>
        <family val="2"/>
      </rPr>
      <t>A</t>
    </r>
    <r>
      <rPr>
        <sz val="8"/>
        <rFont val="Arial"/>
        <family val="2"/>
      </rPr>
      <t>y</t>
    </r>
  </si>
  <si>
    <r>
      <rPr>
        <sz val="16"/>
        <rFont val="Arial"/>
        <family val="2"/>
      </rPr>
      <t>B</t>
    </r>
    <r>
      <rPr>
        <sz val="8"/>
        <rFont val="Arial"/>
        <family val="2"/>
      </rPr>
      <t>x</t>
    </r>
  </si>
  <si>
    <t>C</t>
  </si>
  <si>
    <t>2x-3y=4</t>
  </si>
  <si>
    <t>-x+2y=8</t>
  </si>
  <si>
    <t>Contraintes principales</t>
  </si>
  <si>
    <t>Valeur du bien maximum</t>
  </si>
  <si>
    <t>Taux de charges</t>
  </si>
  <si>
    <t xml:space="preserve">Hypothèque maximale par rapport aux charges susmentionnées - Hypothèse :20% de fonds propres </t>
  </si>
  <si>
    <t>**** Taux de charge autorisé</t>
  </si>
  <si>
    <t>2. Tenue des charges****</t>
  </si>
  <si>
    <t>Charges réelles</t>
  </si>
  <si>
    <t>Taux d'intérêt convoité</t>
  </si>
  <si>
    <t>Charges prévisionnelles</t>
  </si>
  <si>
    <t>Taux d'intérêt utilisé par la banque</t>
  </si>
  <si>
    <t>A compléter</t>
  </si>
  <si>
    <t>Calculé automatiquement</t>
  </si>
  <si>
    <t>Résultat final</t>
  </si>
  <si>
    <t>Calcul des charges</t>
  </si>
  <si>
    <t>Réel</t>
  </si>
  <si>
    <t>Prévision</t>
  </si>
  <si>
    <t>Intérêt</t>
  </si>
  <si>
    <t>Hypothèque</t>
  </si>
  <si>
    <t>Entretien</t>
  </si>
  <si>
    <t>Amortissement</t>
  </si>
  <si>
    <t>Achat + Frais</t>
  </si>
  <si>
    <t>Impôts</t>
  </si>
  <si>
    <t>Locatif</t>
  </si>
  <si>
    <t>Budget maximal net estimé pour l'acquisition d'un bien selon la contrainte des revenus</t>
  </si>
  <si>
    <t xml:space="preserve">*** Impôts retrait capitaux estimés à un taux </t>
  </si>
  <si>
    <t>Budget maximal selon contrainte des fonds propres y compris frais d'achat** et impôts sur retrait capitaux***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</si>
</sst>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2"/>
      <color indexed="53"/>
      <name val="Arial"/>
      <family val="2"/>
    </font>
    <font>
      <b/>
      <sz val="14"/>
      <color indexed="17"/>
      <name val="Arial"/>
      <family val="2"/>
    </font>
    <font>
      <sz val="10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FADBD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A486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3" fontId="0" fillId="0" borderId="0" xfId="0" applyNumberFormat="1" applyAlignment="1"/>
    <xf numFmtId="0" fontId="4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/>
    <xf numFmtId="0" fontId="4" fillId="0" borderId="0" xfId="1" applyNumberFormat="1"/>
    <xf numFmtId="0" fontId="7" fillId="0" borderId="0" xfId="1" applyFont="1"/>
    <xf numFmtId="0" fontId="8" fillId="0" borderId="0" xfId="1" applyFont="1"/>
    <xf numFmtId="3" fontId="6" fillId="0" borderId="0" xfId="1" applyNumberFormat="1" applyFont="1"/>
    <xf numFmtId="3" fontId="0" fillId="0" borderId="0" xfId="0" applyNumberFormat="1" applyProtection="1">
      <protection hidden="1"/>
    </xf>
    <xf numFmtId="0" fontId="0" fillId="3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9" fontId="0" fillId="3" borderId="0" xfId="0" applyNumberFormat="1" applyFill="1" applyBorder="1" applyAlignment="1" applyProtection="1">
      <alignment horizontal="center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3" fontId="0" fillId="2" borderId="0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left" wrapText="1"/>
    </xf>
    <xf numFmtId="3" fontId="2" fillId="4" borderId="0" xfId="0" applyNumberFormat="1" applyFont="1" applyFill="1" applyBorder="1" applyAlignment="1">
      <alignment horizontal="center" vertical="center"/>
    </xf>
    <xf numFmtId="3" fontId="0" fillId="2" borderId="0" xfId="0" applyNumberFormat="1" applyFill="1" applyBorder="1" applyAlignment="1" applyProtection="1">
      <alignment horizontal="center" vertical="center"/>
      <protection hidden="1"/>
    </xf>
    <xf numFmtId="9" fontId="0" fillId="2" borderId="0" xfId="0" applyNumberFormat="1" applyFill="1" applyBorder="1" applyAlignment="1" applyProtection="1">
      <alignment horizontal="center"/>
      <protection hidden="1"/>
    </xf>
    <xf numFmtId="3" fontId="3" fillId="4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/>
    <xf numFmtId="9" fontId="0" fillId="2" borderId="0" xfId="0" applyNumberFormat="1" applyFill="1" applyBorder="1" applyProtection="1">
      <protection hidden="1"/>
    </xf>
    <xf numFmtId="9" fontId="0" fillId="2" borderId="0" xfId="0" applyNumberFormat="1" applyFill="1" applyBorder="1" applyAlignment="1" applyProtection="1">
      <alignment horizontal="left"/>
      <protection hidden="1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 vertical="top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Border="1" applyAlignment="1">
      <alignment horizontal="left" wrapText="1"/>
    </xf>
    <xf numFmtId="0" fontId="2" fillId="4" borderId="0" xfId="0" applyFont="1" applyFill="1" applyBorder="1" applyAlignment="1">
      <alignment wrapText="1"/>
    </xf>
    <xf numFmtId="3" fontId="0" fillId="4" borderId="0" xfId="0" applyNumberFormat="1" applyFill="1" applyBorder="1"/>
    <xf numFmtId="9" fontId="0" fillId="4" borderId="0" xfId="0" applyNumberFormat="1" applyFill="1" applyBorder="1" applyAlignment="1" applyProtection="1">
      <alignment horizontal="left"/>
      <protection locked="0"/>
    </xf>
    <xf numFmtId="3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left" wrapText="1"/>
    </xf>
    <xf numFmtId="3" fontId="2" fillId="2" borderId="0" xfId="0" applyNumberFormat="1" applyFont="1" applyFill="1" applyBorder="1" applyAlignment="1">
      <alignment horizontal="center" vertical="center"/>
    </xf>
    <xf numFmtId="3" fontId="1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>
      <alignment horizontal="center" vertical="center" wrapText="1"/>
    </xf>
    <xf numFmtId="9" fontId="1" fillId="5" borderId="0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83131"/>
      <color rgb="FF9FADBD"/>
      <color rgb="FF2A4869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1139388</xdr:colOff>
      <xdr:row>27</xdr:row>
      <xdr:rowOff>106688</xdr:rowOff>
    </xdr:from>
    <xdr:to>
      <xdr:col>9</xdr:col>
      <xdr:colOff>108401</xdr:colOff>
      <xdr:row>32</xdr:row>
      <xdr:rowOff>139442</xdr:rowOff>
    </xdr:to>
    <xdr:sp macro="" textlink="">
      <xdr:nvSpPr>
        <xdr:cNvPr id="3" name="Rectangle 2"/>
        <xdr:cNvSpPr/>
      </xdr:nvSpPr>
      <xdr:spPr>
        <a:xfrm rot="-840000">
          <a:off x="1139388" y="5069213"/>
          <a:ext cx="7465313" cy="93762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fr-FR" sz="5400" b="1" cap="all" spc="0">
              <a:ln w="0">
                <a:solidFill>
                  <a:srgbClr val="A83131"/>
                </a:solidFill>
              </a:ln>
              <a:solidFill>
                <a:srgbClr val="A83131"/>
              </a:solidFill>
              <a:effectLst>
                <a:reflection blurRad="12700" stA="50000" endPos="50000" dist="5000" dir="5400000" sy="-100000" rotWithShape="0"/>
              </a:effectLst>
            </a:rPr>
            <a:t>www.david-currit.ch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15</xdr:row>
      <xdr:rowOff>0</xdr:rowOff>
    </xdr:from>
    <xdr:to>
      <xdr:col>8</xdr:col>
      <xdr:colOff>161925</xdr:colOff>
      <xdr:row>23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38325" y="2619375"/>
          <a:ext cx="5915025" cy="1219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fr-BE" sz="1200" b="1" i="0" strike="noStrike">
              <a:solidFill>
                <a:srgbClr val="000000"/>
              </a:solidFill>
              <a:latin typeface="Arial"/>
              <a:cs typeface="Arial"/>
            </a:rPr>
            <a:t>Ecrire les équations sous la forme a.y+b.x+c=0</a:t>
          </a:r>
        </a:p>
        <a:p>
          <a:pPr algn="l" rtl="1">
            <a:defRPr sz="1000"/>
          </a:pPr>
          <a:r>
            <a:rPr lang="fr-BE" sz="1200" b="1" i="0" strike="noStrike">
              <a:solidFill>
                <a:srgbClr val="000000"/>
              </a:solidFill>
              <a:latin typeface="Arial"/>
              <a:cs typeface="Arial"/>
            </a:rPr>
            <a:t>Placer les coefficients a, b et c de chaque équation dans les colonnes A, B, C.</a:t>
          </a:r>
        </a:p>
        <a:p>
          <a:pPr algn="l" rtl="1">
            <a:defRPr sz="1000"/>
          </a:pPr>
          <a:r>
            <a:rPr lang="fr-BE" sz="1200" b="1" i="0" strike="noStrike">
              <a:solidFill>
                <a:srgbClr val="000000"/>
              </a:solidFill>
              <a:latin typeface="Arial"/>
              <a:cs typeface="Arial"/>
            </a:rPr>
            <a:t>Les calculs sont dans la colonne D. On trouve y sur la première ligne, x sur la deuxième.</a:t>
          </a:r>
        </a:p>
        <a:p>
          <a:pPr algn="l" rtl="1">
            <a:defRPr sz="1000"/>
          </a:pPr>
          <a:r>
            <a:rPr lang="fr-BE" sz="1200" b="1" i="0" strike="noStrike">
              <a:solidFill>
                <a:srgbClr val="000000"/>
              </a:solidFill>
              <a:latin typeface="Arial"/>
              <a:cs typeface="Arial"/>
            </a:rPr>
            <a:t>Les colonnes F et G ne servent qu'à faire joli.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Layout" zoomScaleNormal="100" workbookViewId="0">
      <selection activeCell="G16" sqref="G16"/>
    </sheetView>
  </sheetViews>
  <sheetFormatPr baseColWidth="10" defaultRowHeight="14.25" x14ac:dyDescent="0.2"/>
  <cols>
    <col min="1" max="1" width="24.5" customWidth="1"/>
    <col min="4" max="4" width="11" style="1"/>
    <col min="5" max="5" width="7.625" customWidth="1"/>
    <col min="10" max="10" width="11.375" bestFit="1" customWidth="1"/>
  </cols>
  <sheetData>
    <row r="1" spans="1:10" x14ac:dyDescent="0.2">
      <c r="A1" s="13" t="s">
        <v>36</v>
      </c>
      <c r="B1" s="43" t="s">
        <v>37</v>
      </c>
      <c r="C1" s="43"/>
      <c r="D1" s="42" t="s">
        <v>38</v>
      </c>
      <c r="E1" s="42"/>
      <c r="F1" s="28"/>
      <c r="G1" s="28"/>
      <c r="H1" s="28"/>
      <c r="I1" s="28"/>
      <c r="J1" s="28"/>
    </row>
    <row r="2" spans="1:10" x14ac:dyDescent="0.2">
      <c r="A2" s="28"/>
      <c r="B2" s="28"/>
      <c r="C2" s="28"/>
      <c r="D2" s="29"/>
      <c r="E2" s="28"/>
      <c r="F2" s="28"/>
      <c r="G2" s="28"/>
      <c r="H2" s="28"/>
      <c r="I2" s="28"/>
      <c r="J2" s="28"/>
    </row>
    <row r="3" spans="1:10" x14ac:dyDescent="0.2">
      <c r="A3" s="28"/>
      <c r="B3" s="29" t="s">
        <v>2</v>
      </c>
      <c r="C3" s="29" t="s">
        <v>1</v>
      </c>
      <c r="D3" s="29" t="s">
        <v>48</v>
      </c>
      <c r="E3" s="29" t="s">
        <v>11</v>
      </c>
      <c r="F3" s="28"/>
      <c r="G3" s="28" t="s">
        <v>35</v>
      </c>
      <c r="H3" s="28"/>
      <c r="I3" s="28"/>
      <c r="J3" s="16">
        <v>0.05</v>
      </c>
    </row>
    <row r="4" spans="1:10" x14ac:dyDescent="0.2">
      <c r="A4" s="28" t="s">
        <v>0</v>
      </c>
      <c r="B4" s="17">
        <v>80000</v>
      </c>
      <c r="C4" s="17">
        <v>40000</v>
      </c>
      <c r="D4" s="17">
        <v>0</v>
      </c>
      <c r="E4" s="18">
        <f>SUM(B4:D4)</f>
        <v>120000</v>
      </c>
      <c r="F4" s="28"/>
      <c r="G4" s="28" t="s">
        <v>33</v>
      </c>
      <c r="H4" s="28"/>
      <c r="I4" s="28"/>
      <c r="J4" s="16">
        <v>0.02</v>
      </c>
    </row>
    <row r="5" spans="1:10" x14ac:dyDescent="0.2">
      <c r="A5" s="28"/>
      <c r="B5" s="29"/>
      <c r="C5" s="29"/>
      <c r="D5" s="29"/>
      <c r="E5" s="28"/>
      <c r="F5" s="28"/>
      <c r="G5" s="28"/>
      <c r="H5" s="28"/>
      <c r="I5" s="28"/>
      <c r="J5" s="28"/>
    </row>
    <row r="6" spans="1:10" s="32" customFormat="1" x14ac:dyDescent="0.2">
      <c r="A6" s="28" t="s">
        <v>20</v>
      </c>
      <c r="B6" s="29" t="s">
        <v>2</v>
      </c>
      <c r="C6" s="29" t="s">
        <v>1</v>
      </c>
      <c r="D6" s="29" t="s">
        <v>11</v>
      </c>
      <c r="E6" s="30"/>
      <c r="F6" s="31" t="s">
        <v>31</v>
      </c>
      <c r="G6" s="28"/>
      <c r="H6" s="28"/>
      <c r="I6" s="28"/>
      <c r="J6" s="28"/>
    </row>
    <row r="7" spans="1:10" x14ac:dyDescent="0.2">
      <c r="A7" s="28" t="s">
        <v>19</v>
      </c>
      <c r="B7" s="17">
        <v>100000</v>
      </c>
      <c r="C7" s="17"/>
      <c r="D7" s="18">
        <f>SUM(B7:C7)</f>
        <v>100000</v>
      </c>
      <c r="E7" s="28"/>
      <c r="F7" s="31"/>
      <c r="G7" s="28"/>
      <c r="H7" s="28"/>
      <c r="I7" s="28"/>
      <c r="J7" s="14"/>
    </row>
    <row r="8" spans="1:10" x14ac:dyDescent="0.2">
      <c r="A8" s="28" t="s">
        <v>5</v>
      </c>
      <c r="B8" s="17"/>
      <c r="C8" s="17"/>
      <c r="D8" s="18"/>
      <c r="E8" s="28"/>
      <c r="F8" s="28" t="s">
        <v>14</v>
      </c>
      <c r="G8" s="28"/>
      <c r="H8" s="28"/>
      <c r="I8" s="28"/>
      <c r="J8" s="18">
        <f>E4*I38</f>
        <v>39999.999999995998</v>
      </c>
    </row>
    <row r="9" spans="1:10" x14ac:dyDescent="0.2">
      <c r="A9" s="28" t="s">
        <v>6</v>
      </c>
      <c r="B9" s="17"/>
      <c r="C9" s="17"/>
      <c r="D9" s="18"/>
      <c r="E9" s="28"/>
      <c r="F9" s="28"/>
      <c r="G9" s="28"/>
      <c r="H9" s="28"/>
      <c r="I9" s="28"/>
      <c r="J9" s="15"/>
    </row>
    <row r="10" spans="1:10" ht="15" customHeight="1" x14ac:dyDescent="0.2">
      <c r="A10" s="28" t="s">
        <v>7</v>
      </c>
      <c r="B10" s="17"/>
      <c r="C10" s="17"/>
      <c r="D10" s="18"/>
      <c r="E10" s="28"/>
      <c r="F10" s="44" t="s">
        <v>29</v>
      </c>
      <c r="G10" s="44"/>
      <c r="H10" s="44"/>
      <c r="I10" s="44"/>
      <c r="J10" s="41">
        <f>ROUND('Equ.2 inconnues'!D3,-3)</f>
        <v>549000</v>
      </c>
    </row>
    <row r="11" spans="1:10" x14ac:dyDescent="0.2">
      <c r="A11" s="28" t="s">
        <v>4</v>
      </c>
      <c r="B11" s="17">
        <v>60000</v>
      </c>
      <c r="C11" s="17">
        <v>40000</v>
      </c>
      <c r="D11" s="18">
        <f t="shared" ref="D11:D16" si="0">SUM(B11:C11)</f>
        <v>100000</v>
      </c>
      <c r="E11" s="28"/>
      <c r="F11" s="44"/>
      <c r="G11" s="44"/>
      <c r="H11" s="44"/>
      <c r="I11" s="44"/>
      <c r="J11" s="41"/>
    </row>
    <row r="12" spans="1:10" x14ac:dyDescent="0.2">
      <c r="A12" s="28" t="s">
        <v>17</v>
      </c>
      <c r="B12" s="17"/>
      <c r="C12" s="17"/>
      <c r="D12" s="18"/>
      <c r="E12" s="28"/>
      <c r="F12" s="33"/>
      <c r="G12" s="33"/>
      <c r="H12" s="33"/>
      <c r="I12" s="33"/>
      <c r="J12" s="20"/>
    </row>
    <row r="13" spans="1:10" ht="15" customHeight="1" x14ac:dyDescent="0.2">
      <c r="A13" s="38" t="s">
        <v>18</v>
      </c>
      <c r="B13" s="17"/>
      <c r="C13" s="17"/>
      <c r="D13" s="18"/>
      <c r="E13" s="28"/>
      <c r="F13" s="28"/>
      <c r="G13" s="28"/>
      <c r="H13" s="28"/>
      <c r="I13" s="28"/>
      <c r="J13" s="28"/>
    </row>
    <row r="14" spans="1:10" ht="14.25" customHeight="1" x14ac:dyDescent="0.2">
      <c r="A14" s="28" t="s">
        <v>8</v>
      </c>
      <c r="B14" s="17"/>
      <c r="C14" s="17"/>
      <c r="D14" s="18"/>
      <c r="E14" s="28"/>
      <c r="F14" s="28"/>
      <c r="G14" s="28"/>
      <c r="H14" s="28"/>
      <c r="I14" s="28"/>
      <c r="J14" s="28"/>
    </row>
    <row r="15" spans="1:10" ht="14.25" customHeight="1" x14ac:dyDescent="0.2">
      <c r="A15" s="28" t="s">
        <v>9</v>
      </c>
      <c r="B15" s="21">
        <f>B7+B8+B9+B10+B12+B13+B14</f>
        <v>100000</v>
      </c>
      <c r="C15" s="21">
        <f>C7+C8+C9+C10+C12+C13+C14</f>
        <v>0</v>
      </c>
      <c r="D15" s="18">
        <f t="shared" si="0"/>
        <v>100000</v>
      </c>
      <c r="E15" s="28"/>
      <c r="F15" s="28"/>
      <c r="G15" s="28"/>
      <c r="H15" s="28"/>
      <c r="I15" s="28"/>
      <c r="J15" s="28"/>
    </row>
    <row r="16" spans="1:10" ht="15" customHeight="1" x14ac:dyDescent="0.2">
      <c r="A16" s="28" t="s">
        <v>10</v>
      </c>
      <c r="B16" s="21">
        <f>SUM(B7:B14)</f>
        <v>160000</v>
      </c>
      <c r="C16" s="21">
        <f>SUM(C7:C14)</f>
        <v>40000</v>
      </c>
      <c r="D16" s="18">
        <f t="shared" si="0"/>
        <v>200000</v>
      </c>
      <c r="E16" s="28"/>
      <c r="F16" s="28"/>
      <c r="G16" s="28"/>
      <c r="H16" s="28"/>
      <c r="I16" s="28"/>
      <c r="J16" s="28"/>
    </row>
    <row r="17" spans="1:10" s="32" customFormat="1" ht="15" customHeight="1" x14ac:dyDescent="0.2">
      <c r="A17" s="28"/>
      <c r="B17" s="37"/>
      <c r="C17" s="37"/>
      <c r="D17" s="29"/>
      <c r="E17" s="28"/>
      <c r="F17" s="28"/>
      <c r="G17" s="28"/>
      <c r="H17" s="28"/>
      <c r="I17" s="28"/>
      <c r="J17" s="28"/>
    </row>
    <row r="18" spans="1:10" x14ac:dyDescent="0.2">
      <c r="A18" s="28" t="s">
        <v>12</v>
      </c>
      <c r="B18" s="22">
        <v>0.1</v>
      </c>
      <c r="C18" s="29"/>
      <c r="D18" s="18">
        <f>(D15-(D11+D12+D13)*I37)/(B18+C38)</f>
        <v>657142.85714285704</v>
      </c>
      <c r="E18" s="28"/>
      <c r="F18" s="28"/>
      <c r="G18" s="28"/>
      <c r="H18" s="28"/>
      <c r="I18" s="28"/>
      <c r="J18" s="28"/>
    </row>
    <row r="19" spans="1:10" ht="14.25" customHeight="1" x14ac:dyDescent="0.2">
      <c r="A19" s="28" t="s">
        <v>13</v>
      </c>
      <c r="B19" s="22">
        <v>0.2</v>
      </c>
      <c r="C19" s="29"/>
      <c r="D19" s="18">
        <f>(D16-((D11+D12+D13)*I37))/(B19+C38)</f>
        <v>799999.99999999988</v>
      </c>
      <c r="E19" s="28"/>
      <c r="F19" s="28"/>
      <c r="G19" s="28"/>
      <c r="H19" s="28"/>
      <c r="I19" s="28"/>
      <c r="J19" s="28"/>
    </row>
    <row r="20" spans="1:10" ht="14.25" customHeight="1" x14ac:dyDescent="0.2">
      <c r="A20" s="28"/>
      <c r="B20" s="28"/>
      <c r="C20" s="28"/>
      <c r="D20" s="29"/>
      <c r="E20" s="28"/>
      <c r="F20" s="28"/>
      <c r="G20" s="28"/>
      <c r="H20" s="28"/>
      <c r="I20" s="28"/>
      <c r="J20" s="28"/>
    </row>
    <row r="21" spans="1:10" ht="14.25" customHeight="1" x14ac:dyDescent="0.2">
      <c r="A21" s="39" t="s">
        <v>51</v>
      </c>
      <c r="B21" s="39"/>
      <c r="C21" s="39"/>
      <c r="D21" s="45">
        <f>MIN(D18,D19)</f>
        <v>657142.85714285704</v>
      </c>
      <c r="E21" s="28"/>
      <c r="F21" s="40" t="s">
        <v>49</v>
      </c>
      <c r="G21" s="40"/>
      <c r="H21" s="40"/>
      <c r="I21" s="40"/>
      <c r="J21" s="41">
        <f>ROUND(('Equ.2 inconnues'!D4),-3)</f>
        <v>705000</v>
      </c>
    </row>
    <row r="22" spans="1:10" ht="14.25" customHeight="1" x14ac:dyDescent="0.2">
      <c r="A22" s="39"/>
      <c r="B22" s="39"/>
      <c r="C22" s="39"/>
      <c r="D22" s="45"/>
      <c r="E22" s="28"/>
      <c r="F22" s="40"/>
      <c r="G22" s="40"/>
      <c r="H22" s="40"/>
      <c r="I22" s="40"/>
      <c r="J22" s="41"/>
    </row>
    <row r="23" spans="1:10" ht="14.25" customHeight="1" x14ac:dyDescent="0.2">
      <c r="A23" s="39"/>
      <c r="B23" s="39"/>
      <c r="C23" s="39"/>
      <c r="D23" s="45"/>
      <c r="E23" s="28"/>
      <c r="F23" s="40"/>
      <c r="G23" s="40"/>
      <c r="H23" s="40"/>
      <c r="I23" s="40"/>
      <c r="J23" s="41"/>
    </row>
    <row r="24" spans="1:10" ht="15" x14ac:dyDescent="0.2">
      <c r="A24" s="39"/>
      <c r="B24" s="39"/>
      <c r="C24" s="39"/>
      <c r="D24" s="23"/>
      <c r="E24" s="28"/>
      <c r="F24" s="28"/>
      <c r="G24" s="28"/>
      <c r="H24" s="28"/>
      <c r="I24" s="34"/>
      <c r="J24" s="34"/>
    </row>
    <row r="25" spans="1:10" ht="15" customHeight="1" x14ac:dyDescent="0.2">
      <c r="A25" s="24" t="s">
        <v>26</v>
      </c>
      <c r="B25" s="47" t="str">
        <f>IF(D22&gt;J21,"Revenus","Fonds propres")</f>
        <v>Fonds propres</v>
      </c>
      <c r="C25" s="47"/>
      <c r="D25" s="23"/>
      <c r="E25" s="28"/>
      <c r="F25" s="28"/>
      <c r="G25" s="28"/>
      <c r="H25" s="35"/>
      <c r="I25" s="28"/>
      <c r="J25" s="28"/>
    </row>
    <row r="26" spans="1:10" ht="15" x14ac:dyDescent="0.2">
      <c r="A26" s="24" t="s">
        <v>27</v>
      </c>
      <c r="B26" s="46">
        <f>MIN(D22,J21)</f>
        <v>705000</v>
      </c>
      <c r="C26" s="46"/>
      <c r="D26" s="23"/>
      <c r="E26" s="28"/>
      <c r="F26" s="28"/>
      <c r="G26" s="28"/>
      <c r="H26" s="35"/>
      <c r="I26" s="28"/>
      <c r="J26" s="28"/>
    </row>
    <row r="27" spans="1:10" ht="15" x14ac:dyDescent="0.2">
      <c r="A27" s="24" t="s">
        <v>34</v>
      </c>
      <c r="B27" s="46">
        <f>'Calcul charges'!E9</f>
        <v>38562</v>
      </c>
      <c r="C27" s="46"/>
      <c r="D27" s="23"/>
      <c r="E27" s="28"/>
      <c r="F27" s="28"/>
      <c r="G27" s="28"/>
      <c r="H27" s="28"/>
      <c r="I27" s="28"/>
      <c r="J27" s="28"/>
    </row>
    <row r="28" spans="1:10" x14ac:dyDescent="0.2">
      <c r="A28" s="25" t="s">
        <v>28</v>
      </c>
      <c r="B28" s="48">
        <f>B27/E4</f>
        <v>0.32135000000000002</v>
      </c>
      <c r="C28" s="48"/>
      <c r="D28" s="29"/>
      <c r="E28" s="28"/>
      <c r="F28" s="28"/>
      <c r="G28" s="28"/>
      <c r="H28" s="28"/>
      <c r="I28" s="28"/>
      <c r="J28" s="28"/>
    </row>
    <row r="29" spans="1:10" x14ac:dyDescent="0.2">
      <c r="A29" s="25" t="s">
        <v>32</v>
      </c>
      <c r="B29" s="46">
        <f>'Calcul charges'!E10</f>
        <v>22806</v>
      </c>
      <c r="C29" s="46"/>
      <c r="D29" s="29"/>
      <c r="E29" s="28"/>
      <c r="F29" s="28"/>
      <c r="G29" s="28"/>
      <c r="H29" s="28"/>
      <c r="I29" s="28"/>
      <c r="J29" s="28"/>
    </row>
    <row r="30" spans="1:10" x14ac:dyDescent="0.2">
      <c r="A30" s="25" t="s">
        <v>28</v>
      </c>
      <c r="B30" s="48">
        <f>B29/E4</f>
        <v>0.19005</v>
      </c>
      <c r="C30" s="48"/>
      <c r="D30" s="29"/>
      <c r="E30" s="28"/>
      <c r="F30" s="28"/>
      <c r="G30" s="28"/>
      <c r="H30" s="28"/>
      <c r="I30" s="28"/>
      <c r="J30" s="28"/>
    </row>
    <row r="31" spans="1:10" s="32" customFormat="1" x14ac:dyDescent="0.2">
      <c r="A31" s="28"/>
      <c r="B31" s="28"/>
      <c r="C31" s="28"/>
      <c r="D31" s="29"/>
      <c r="E31" s="28"/>
      <c r="F31" s="28"/>
      <c r="G31" s="28"/>
      <c r="H31" s="28"/>
      <c r="I31" s="28"/>
      <c r="J31" s="28"/>
    </row>
    <row r="34" spans="1:11" x14ac:dyDescent="0.2">
      <c r="A34" s="28"/>
      <c r="B34" s="28"/>
      <c r="C34" s="28"/>
      <c r="D34" s="29"/>
      <c r="E34" s="28"/>
      <c r="F34" s="33"/>
      <c r="G34" s="33"/>
      <c r="H34" s="33"/>
      <c r="I34" s="33"/>
      <c r="J34" s="28"/>
    </row>
    <row r="35" spans="1:11" x14ac:dyDescent="0.2">
      <c r="A35" s="28"/>
      <c r="B35" s="28"/>
      <c r="C35" s="28"/>
      <c r="D35" s="29"/>
      <c r="E35" s="28"/>
      <c r="F35" s="33"/>
      <c r="G35" s="33"/>
      <c r="H35" s="33"/>
      <c r="I35" s="33"/>
      <c r="J35" s="28"/>
    </row>
    <row r="36" spans="1:11" x14ac:dyDescent="0.2">
      <c r="A36" s="28"/>
      <c r="B36" s="28"/>
      <c r="C36" s="28"/>
      <c r="D36" s="29"/>
      <c r="E36" s="28"/>
      <c r="F36" s="33"/>
      <c r="G36" s="33"/>
      <c r="H36" s="33"/>
      <c r="I36" s="33"/>
      <c r="J36" s="28"/>
    </row>
    <row r="37" spans="1:11" x14ac:dyDescent="0.2">
      <c r="A37" s="28" t="s">
        <v>16</v>
      </c>
      <c r="B37" s="28"/>
      <c r="C37" s="28"/>
      <c r="D37" s="29"/>
      <c r="E37" s="28" t="s">
        <v>50</v>
      </c>
      <c r="F37" s="28"/>
      <c r="G37" s="28"/>
      <c r="H37" s="28"/>
      <c r="I37" s="36">
        <v>0.08</v>
      </c>
      <c r="J37" s="28"/>
    </row>
    <row r="38" spans="1:11" x14ac:dyDescent="0.2">
      <c r="A38" s="28" t="s">
        <v>15</v>
      </c>
      <c r="B38" s="28"/>
      <c r="C38" s="26">
        <v>0.04</v>
      </c>
      <c r="D38" s="29"/>
      <c r="E38" s="28" t="s">
        <v>30</v>
      </c>
      <c r="F38" s="28"/>
      <c r="G38" s="28"/>
      <c r="H38" s="28"/>
      <c r="I38" s="27">
        <v>0.33333333333330001</v>
      </c>
      <c r="J38" s="19"/>
      <c r="K38" s="2"/>
    </row>
    <row r="39" spans="1:11" x14ac:dyDescent="0.2">
      <c r="J39" s="3"/>
    </row>
  </sheetData>
  <sheetProtection password="DF27" sheet="1" objects="1" scenarios="1" formatCells="0"/>
  <protectedRanges>
    <protectedRange sqref="J3:J4" name="Taux intérêts"/>
    <protectedRange sqref="I37" name="Taux impôts capital"/>
    <protectedRange sqref="B8:C14" name="Fonds propres"/>
    <protectedRange sqref="B4:D4" name="Revenus"/>
  </protectedRanges>
  <customSheetViews>
    <customSheetView guid="{2D712442-14F9-482C-AB11-2443D7BD66FD}" showPageBreaks="1" hiddenRows="1" view="pageLayout">
      <selection activeCell="B7" sqref="B7:C7"/>
      <pageMargins left="0.7" right="0.7" top="0.75" bottom="0.75" header="0.3" footer="0.3"/>
      <pageSetup paperSize="9" orientation="landscape" verticalDpi="0" r:id="rId1"/>
      <headerFooter>
        <oddHeader>&amp;Cwww.david-currit.ch</oddHeader>
      </headerFooter>
    </customSheetView>
  </customSheetViews>
  <mergeCells count="15">
    <mergeCell ref="B26:C26"/>
    <mergeCell ref="B25:C25"/>
    <mergeCell ref="B30:C30"/>
    <mergeCell ref="B29:C29"/>
    <mergeCell ref="B28:C28"/>
    <mergeCell ref="B27:C27"/>
    <mergeCell ref="A24:C24"/>
    <mergeCell ref="F21:I23"/>
    <mergeCell ref="J21:J23"/>
    <mergeCell ref="D1:E1"/>
    <mergeCell ref="B1:C1"/>
    <mergeCell ref="F10:I11"/>
    <mergeCell ref="J10:J11"/>
    <mergeCell ref="A21:C23"/>
    <mergeCell ref="D21:D23"/>
  </mergeCells>
  <printOptions horizontalCentered="1" verticalCentered="1"/>
  <pageMargins left="0.70866141732283472" right="0.70866141732283472" top="0.19685039370078741" bottom="0.74803149606299213" header="0.31496062992125984" footer="0.27559055118110237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26" workbookViewId="0">
      <selection activeCell="F48" sqref="F48"/>
    </sheetView>
  </sheetViews>
  <sheetFormatPr baseColWidth="10" defaultRowHeight="11.25" x14ac:dyDescent="0.2"/>
  <cols>
    <col min="1" max="2" width="7.75" style="4" customWidth="1"/>
    <col min="3" max="3" width="8.625" style="4" customWidth="1"/>
    <col min="4" max="4" width="9.625" style="4" bestFit="1" customWidth="1"/>
    <col min="5" max="5" width="9.25" style="4" customWidth="1"/>
    <col min="6" max="6" width="22.125" style="4" customWidth="1"/>
    <col min="7" max="7" width="26.375" style="4" bestFit="1" customWidth="1"/>
    <col min="8" max="256" width="11" style="4"/>
    <col min="257" max="259" width="7.75" style="4" customWidth="1"/>
    <col min="260" max="260" width="9.625" style="4" bestFit="1" customWidth="1"/>
    <col min="261" max="261" width="9.25" style="4" customWidth="1"/>
    <col min="262" max="262" width="22.125" style="4" customWidth="1"/>
    <col min="263" max="263" width="26.375" style="4" bestFit="1" customWidth="1"/>
    <col min="264" max="512" width="11" style="4"/>
    <col min="513" max="515" width="7.75" style="4" customWidth="1"/>
    <col min="516" max="516" width="9.625" style="4" bestFit="1" customWidth="1"/>
    <col min="517" max="517" width="9.25" style="4" customWidth="1"/>
    <col min="518" max="518" width="22.125" style="4" customWidth="1"/>
    <col min="519" max="519" width="26.375" style="4" bestFit="1" customWidth="1"/>
    <col min="520" max="768" width="11" style="4"/>
    <col min="769" max="771" width="7.75" style="4" customWidth="1"/>
    <col min="772" max="772" width="9.625" style="4" bestFit="1" customWidth="1"/>
    <col min="773" max="773" width="9.25" style="4" customWidth="1"/>
    <col min="774" max="774" width="22.125" style="4" customWidth="1"/>
    <col min="775" max="775" width="26.375" style="4" bestFit="1" customWidth="1"/>
    <col min="776" max="1024" width="11" style="4"/>
    <col min="1025" max="1027" width="7.75" style="4" customWidth="1"/>
    <col min="1028" max="1028" width="9.625" style="4" bestFit="1" customWidth="1"/>
    <col min="1029" max="1029" width="9.25" style="4" customWidth="1"/>
    <col min="1030" max="1030" width="22.125" style="4" customWidth="1"/>
    <col min="1031" max="1031" width="26.375" style="4" bestFit="1" customWidth="1"/>
    <col min="1032" max="1280" width="11" style="4"/>
    <col min="1281" max="1283" width="7.75" style="4" customWidth="1"/>
    <col min="1284" max="1284" width="9.625" style="4" bestFit="1" customWidth="1"/>
    <col min="1285" max="1285" width="9.25" style="4" customWidth="1"/>
    <col min="1286" max="1286" width="22.125" style="4" customWidth="1"/>
    <col min="1287" max="1287" width="26.375" style="4" bestFit="1" customWidth="1"/>
    <col min="1288" max="1536" width="11" style="4"/>
    <col min="1537" max="1539" width="7.75" style="4" customWidth="1"/>
    <col min="1540" max="1540" width="9.625" style="4" bestFit="1" customWidth="1"/>
    <col min="1541" max="1541" width="9.25" style="4" customWidth="1"/>
    <col min="1542" max="1542" width="22.125" style="4" customWidth="1"/>
    <col min="1543" max="1543" width="26.375" style="4" bestFit="1" customWidth="1"/>
    <col min="1544" max="1792" width="11" style="4"/>
    <col min="1793" max="1795" width="7.75" style="4" customWidth="1"/>
    <col min="1796" max="1796" width="9.625" style="4" bestFit="1" customWidth="1"/>
    <col min="1797" max="1797" width="9.25" style="4" customWidth="1"/>
    <col min="1798" max="1798" width="22.125" style="4" customWidth="1"/>
    <col min="1799" max="1799" width="26.375" style="4" bestFit="1" customWidth="1"/>
    <col min="1800" max="2048" width="11" style="4"/>
    <col min="2049" max="2051" width="7.75" style="4" customWidth="1"/>
    <col min="2052" max="2052" width="9.625" style="4" bestFit="1" customWidth="1"/>
    <col min="2053" max="2053" width="9.25" style="4" customWidth="1"/>
    <col min="2054" max="2054" width="22.125" style="4" customWidth="1"/>
    <col min="2055" max="2055" width="26.375" style="4" bestFit="1" customWidth="1"/>
    <col min="2056" max="2304" width="11" style="4"/>
    <col min="2305" max="2307" width="7.75" style="4" customWidth="1"/>
    <col min="2308" max="2308" width="9.625" style="4" bestFit="1" customWidth="1"/>
    <col min="2309" max="2309" width="9.25" style="4" customWidth="1"/>
    <col min="2310" max="2310" width="22.125" style="4" customWidth="1"/>
    <col min="2311" max="2311" width="26.375" style="4" bestFit="1" customWidth="1"/>
    <col min="2312" max="2560" width="11" style="4"/>
    <col min="2561" max="2563" width="7.75" style="4" customWidth="1"/>
    <col min="2564" max="2564" width="9.625" style="4" bestFit="1" customWidth="1"/>
    <col min="2565" max="2565" width="9.25" style="4" customWidth="1"/>
    <col min="2566" max="2566" width="22.125" style="4" customWidth="1"/>
    <col min="2567" max="2567" width="26.375" style="4" bestFit="1" customWidth="1"/>
    <col min="2568" max="2816" width="11" style="4"/>
    <col min="2817" max="2819" width="7.75" style="4" customWidth="1"/>
    <col min="2820" max="2820" width="9.625" style="4" bestFit="1" customWidth="1"/>
    <col min="2821" max="2821" width="9.25" style="4" customWidth="1"/>
    <col min="2822" max="2822" width="22.125" style="4" customWidth="1"/>
    <col min="2823" max="2823" width="26.375" style="4" bestFit="1" customWidth="1"/>
    <col min="2824" max="3072" width="11" style="4"/>
    <col min="3073" max="3075" width="7.75" style="4" customWidth="1"/>
    <col min="3076" max="3076" width="9.625" style="4" bestFit="1" customWidth="1"/>
    <col min="3077" max="3077" width="9.25" style="4" customWidth="1"/>
    <col min="3078" max="3078" width="22.125" style="4" customWidth="1"/>
    <col min="3079" max="3079" width="26.375" style="4" bestFit="1" customWidth="1"/>
    <col min="3080" max="3328" width="11" style="4"/>
    <col min="3329" max="3331" width="7.75" style="4" customWidth="1"/>
    <col min="3332" max="3332" width="9.625" style="4" bestFit="1" customWidth="1"/>
    <col min="3333" max="3333" width="9.25" style="4" customWidth="1"/>
    <col min="3334" max="3334" width="22.125" style="4" customWidth="1"/>
    <col min="3335" max="3335" width="26.375" style="4" bestFit="1" customWidth="1"/>
    <col min="3336" max="3584" width="11" style="4"/>
    <col min="3585" max="3587" width="7.75" style="4" customWidth="1"/>
    <col min="3588" max="3588" width="9.625" style="4" bestFit="1" customWidth="1"/>
    <col min="3589" max="3589" width="9.25" style="4" customWidth="1"/>
    <col min="3590" max="3590" width="22.125" style="4" customWidth="1"/>
    <col min="3591" max="3591" width="26.375" style="4" bestFit="1" customWidth="1"/>
    <col min="3592" max="3840" width="11" style="4"/>
    <col min="3841" max="3843" width="7.75" style="4" customWidth="1"/>
    <col min="3844" max="3844" width="9.625" style="4" bestFit="1" customWidth="1"/>
    <col min="3845" max="3845" width="9.25" style="4" customWidth="1"/>
    <col min="3846" max="3846" width="22.125" style="4" customWidth="1"/>
    <col min="3847" max="3847" width="26.375" style="4" bestFit="1" customWidth="1"/>
    <col min="3848" max="4096" width="11" style="4"/>
    <col min="4097" max="4099" width="7.75" style="4" customWidth="1"/>
    <col min="4100" max="4100" width="9.625" style="4" bestFit="1" customWidth="1"/>
    <col min="4101" max="4101" width="9.25" style="4" customWidth="1"/>
    <col min="4102" max="4102" width="22.125" style="4" customWidth="1"/>
    <col min="4103" max="4103" width="26.375" style="4" bestFit="1" customWidth="1"/>
    <col min="4104" max="4352" width="11" style="4"/>
    <col min="4353" max="4355" width="7.75" style="4" customWidth="1"/>
    <col min="4356" max="4356" width="9.625" style="4" bestFit="1" customWidth="1"/>
    <col min="4357" max="4357" width="9.25" style="4" customWidth="1"/>
    <col min="4358" max="4358" width="22.125" style="4" customWidth="1"/>
    <col min="4359" max="4359" width="26.375" style="4" bestFit="1" customWidth="1"/>
    <col min="4360" max="4608" width="11" style="4"/>
    <col min="4609" max="4611" width="7.75" style="4" customWidth="1"/>
    <col min="4612" max="4612" width="9.625" style="4" bestFit="1" customWidth="1"/>
    <col min="4613" max="4613" width="9.25" style="4" customWidth="1"/>
    <col min="4614" max="4614" width="22.125" style="4" customWidth="1"/>
    <col min="4615" max="4615" width="26.375" style="4" bestFit="1" customWidth="1"/>
    <col min="4616" max="4864" width="11" style="4"/>
    <col min="4865" max="4867" width="7.75" style="4" customWidth="1"/>
    <col min="4868" max="4868" width="9.625" style="4" bestFit="1" customWidth="1"/>
    <col min="4869" max="4869" width="9.25" style="4" customWidth="1"/>
    <col min="4870" max="4870" width="22.125" style="4" customWidth="1"/>
    <col min="4871" max="4871" width="26.375" style="4" bestFit="1" customWidth="1"/>
    <col min="4872" max="5120" width="11" style="4"/>
    <col min="5121" max="5123" width="7.75" style="4" customWidth="1"/>
    <col min="5124" max="5124" width="9.625" style="4" bestFit="1" customWidth="1"/>
    <col min="5125" max="5125" width="9.25" style="4" customWidth="1"/>
    <col min="5126" max="5126" width="22.125" style="4" customWidth="1"/>
    <col min="5127" max="5127" width="26.375" style="4" bestFit="1" customWidth="1"/>
    <col min="5128" max="5376" width="11" style="4"/>
    <col min="5377" max="5379" width="7.75" style="4" customWidth="1"/>
    <col min="5380" max="5380" width="9.625" style="4" bestFit="1" customWidth="1"/>
    <col min="5381" max="5381" width="9.25" style="4" customWidth="1"/>
    <col min="5382" max="5382" width="22.125" style="4" customWidth="1"/>
    <col min="5383" max="5383" width="26.375" style="4" bestFit="1" customWidth="1"/>
    <col min="5384" max="5632" width="11" style="4"/>
    <col min="5633" max="5635" width="7.75" style="4" customWidth="1"/>
    <col min="5636" max="5636" width="9.625" style="4" bestFit="1" customWidth="1"/>
    <col min="5637" max="5637" width="9.25" style="4" customWidth="1"/>
    <col min="5638" max="5638" width="22.125" style="4" customWidth="1"/>
    <col min="5639" max="5639" width="26.375" style="4" bestFit="1" customWidth="1"/>
    <col min="5640" max="5888" width="11" style="4"/>
    <col min="5889" max="5891" width="7.75" style="4" customWidth="1"/>
    <col min="5892" max="5892" width="9.625" style="4" bestFit="1" customWidth="1"/>
    <col min="5893" max="5893" width="9.25" style="4" customWidth="1"/>
    <col min="5894" max="5894" width="22.125" style="4" customWidth="1"/>
    <col min="5895" max="5895" width="26.375" style="4" bestFit="1" customWidth="1"/>
    <col min="5896" max="6144" width="11" style="4"/>
    <col min="6145" max="6147" width="7.75" style="4" customWidth="1"/>
    <col min="6148" max="6148" width="9.625" style="4" bestFit="1" customWidth="1"/>
    <col min="6149" max="6149" width="9.25" style="4" customWidth="1"/>
    <col min="6150" max="6150" width="22.125" style="4" customWidth="1"/>
    <col min="6151" max="6151" width="26.375" style="4" bestFit="1" customWidth="1"/>
    <col min="6152" max="6400" width="11" style="4"/>
    <col min="6401" max="6403" width="7.75" style="4" customWidth="1"/>
    <col min="6404" max="6404" width="9.625" style="4" bestFit="1" customWidth="1"/>
    <col min="6405" max="6405" width="9.25" style="4" customWidth="1"/>
    <col min="6406" max="6406" width="22.125" style="4" customWidth="1"/>
    <col min="6407" max="6407" width="26.375" style="4" bestFit="1" customWidth="1"/>
    <col min="6408" max="6656" width="11" style="4"/>
    <col min="6657" max="6659" width="7.75" style="4" customWidth="1"/>
    <col min="6660" max="6660" width="9.625" style="4" bestFit="1" customWidth="1"/>
    <col min="6661" max="6661" width="9.25" style="4" customWidth="1"/>
    <col min="6662" max="6662" width="22.125" style="4" customWidth="1"/>
    <col min="6663" max="6663" width="26.375" style="4" bestFit="1" customWidth="1"/>
    <col min="6664" max="6912" width="11" style="4"/>
    <col min="6913" max="6915" width="7.75" style="4" customWidth="1"/>
    <col min="6916" max="6916" width="9.625" style="4" bestFit="1" customWidth="1"/>
    <col min="6917" max="6917" width="9.25" style="4" customWidth="1"/>
    <col min="6918" max="6918" width="22.125" style="4" customWidth="1"/>
    <col min="6919" max="6919" width="26.375" style="4" bestFit="1" customWidth="1"/>
    <col min="6920" max="7168" width="11" style="4"/>
    <col min="7169" max="7171" width="7.75" style="4" customWidth="1"/>
    <col min="7172" max="7172" width="9.625" style="4" bestFit="1" customWidth="1"/>
    <col min="7173" max="7173" width="9.25" style="4" customWidth="1"/>
    <col min="7174" max="7174" width="22.125" style="4" customWidth="1"/>
    <col min="7175" max="7175" width="26.375" style="4" bestFit="1" customWidth="1"/>
    <col min="7176" max="7424" width="11" style="4"/>
    <col min="7425" max="7427" width="7.75" style="4" customWidth="1"/>
    <col min="7428" max="7428" width="9.625" style="4" bestFit="1" customWidth="1"/>
    <col min="7429" max="7429" width="9.25" style="4" customWidth="1"/>
    <col min="7430" max="7430" width="22.125" style="4" customWidth="1"/>
    <col min="7431" max="7431" width="26.375" style="4" bestFit="1" customWidth="1"/>
    <col min="7432" max="7680" width="11" style="4"/>
    <col min="7681" max="7683" width="7.75" style="4" customWidth="1"/>
    <col min="7684" max="7684" width="9.625" style="4" bestFit="1" customWidth="1"/>
    <col min="7685" max="7685" width="9.25" style="4" customWidth="1"/>
    <col min="7686" max="7686" width="22.125" style="4" customWidth="1"/>
    <col min="7687" max="7687" width="26.375" style="4" bestFit="1" customWidth="1"/>
    <col min="7688" max="7936" width="11" style="4"/>
    <col min="7937" max="7939" width="7.75" style="4" customWidth="1"/>
    <col min="7940" max="7940" width="9.625" style="4" bestFit="1" customWidth="1"/>
    <col min="7941" max="7941" width="9.25" style="4" customWidth="1"/>
    <col min="7942" max="7942" width="22.125" style="4" customWidth="1"/>
    <col min="7943" max="7943" width="26.375" style="4" bestFit="1" customWidth="1"/>
    <col min="7944" max="8192" width="11" style="4"/>
    <col min="8193" max="8195" width="7.75" style="4" customWidth="1"/>
    <col min="8196" max="8196" width="9.625" style="4" bestFit="1" customWidth="1"/>
    <col min="8197" max="8197" width="9.25" style="4" customWidth="1"/>
    <col min="8198" max="8198" width="22.125" style="4" customWidth="1"/>
    <col min="8199" max="8199" width="26.375" style="4" bestFit="1" customWidth="1"/>
    <col min="8200" max="8448" width="11" style="4"/>
    <col min="8449" max="8451" width="7.75" style="4" customWidth="1"/>
    <col min="8452" max="8452" width="9.625" style="4" bestFit="1" customWidth="1"/>
    <col min="8453" max="8453" width="9.25" style="4" customWidth="1"/>
    <col min="8454" max="8454" width="22.125" style="4" customWidth="1"/>
    <col min="8455" max="8455" width="26.375" style="4" bestFit="1" customWidth="1"/>
    <col min="8456" max="8704" width="11" style="4"/>
    <col min="8705" max="8707" width="7.75" style="4" customWidth="1"/>
    <col min="8708" max="8708" width="9.625" style="4" bestFit="1" customWidth="1"/>
    <col min="8709" max="8709" width="9.25" style="4" customWidth="1"/>
    <col min="8710" max="8710" width="22.125" style="4" customWidth="1"/>
    <col min="8711" max="8711" width="26.375" style="4" bestFit="1" customWidth="1"/>
    <col min="8712" max="8960" width="11" style="4"/>
    <col min="8961" max="8963" width="7.75" style="4" customWidth="1"/>
    <col min="8964" max="8964" width="9.625" style="4" bestFit="1" customWidth="1"/>
    <col min="8965" max="8965" width="9.25" style="4" customWidth="1"/>
    <col min="8966" max="8966" width="22.125" style="4" customWidth="1"/>
    <col min="8967" max="8967" width="26.375" style="4" bestFit="1" customWidth="1"/>
    <col min="8968" max="9216" width="11" style="4"/>
    <col min="9217" max="9219" width="7.75" style="4" customWidth="1"/>
    <col min="9220" max="9220" width="9.625" style="4" bestFit="1" customWidth="1"/>
    <col min="9221" max="9221" width="9.25" style="4" customWidth="1"/>
    <col min="9222" max="9222" width="22.125" style="4" customWidth="1"/>
    <col min="9223" max="9223" width="26.375" style="4" bestFit="1" customWidth="1"/>
    <col min="9224" max="9472" width="11" style="4"/>
    <col min="9473" max="9475" width="7.75" style="4" customWidth="1"/>
    <col min="9476" max="9476" width="9.625" style="4" bestFit="1" customWidth="1"/>
    <col min="9477" max="9477" width="9.25" style="4" customWidth="1"/>
    <col min="9478" max="9478" width="22.125" style="4" customWidth="1"/>
    <col min="9479" max="9479" width="26.375" style="4" bestFit="1" customWidth="1"/>
    <col min="9480" max="9728" width="11" style="4"/>
    <col min="9729" max="9731" width="7.75" style="4" customWidth="1"/>
    <col min="9732" max="9732" width="9.625" style="4" bestFit="1" customWidth="1"/>
    <col min="9733" max="9733" width="9.25" style="4" customWidth="1"/>
    <col min="9734" max="9734" width="22.125" style="4" customWidth="1"/>
    <col min="9735" max="9735" width="26.375" style="4" bestFit="1" customWidth="1"/>
    <col min="9736" max="9984" width="11" style="4"/>
    <col min="9985" max="9987" width="7.75" style="4" customWidth="1"/>
    <col min="9988" max="9988" width="9.625" style="4" bestFit="1" customWidth="1"/>
    <col min="9989" max="9989" width="9.25" style="4" customWidth="1"/>
    <col min="9990" max="9990" width="22.125" style="4" customWidth="1"/>
    <col min="9991" max="9991" width="26.375" style="4" bestFit="1" customWidth="1"/>
    <col min="9992" max="10240" width="11" style="4"/>
    <col min="10241" max="10243" width="7.75" style="4" customWidth="1"/>
    <col min="10244" max="10244" width="9.625" style="4" bestFit="1" customWidth="1"/>
    <col min="10245" max="10245" width="9.25" style="4" customWidth="1"/>
    <col min="10246" max="10246" width="22.125" style="4" customWidth="1"/>
    <col min="10247" max="10247" width="26.375" style="4" bestFit="1" customWidth="1"/>
    <col min="10248" max="10496" width="11" style="4"/>
    <col min="10497" max="10499" width="7.75" style="4" customWidth="1"/>
    <col min="10500" max="10500" width="9.625" style="4" bestFit="1" customWidth="1"/>
    <col min="10501" max="10501" width="9.25" style="4" customWidth="1"/>
    <col min="10502" max="10502" width="22.125" style="4" customWidth="1"/>
    <col min="10503" max="10503" width="26.375" style="4" bestFit="1" customWidth="1"/>
    <col min="10504" max="10752" width="11" style="4"/>
    <col min="10753" max="10755" width="7.75" style="4" customWidth="1"/>
    <col min="10756" max="10756" width="9.625" style="4" bestFit="1" customWidth="1"/>
    <col min="10757" max="10757" width="9.25" style="4" customWidth="1"/>
    <col min="10758" max="10758" width="22.125" style="4" customWidth="1"/>
    <col min="10759" max="10759" width="26.375" style="4" bestFit="1" customWidth="1"/>
    <col min="10760" max="11008" width="11" style="4"/>
    <col min="11009" max="11011" width="7.75" style="4" customWidth="1"/>
    <col min="11012" max="11012" width="9.625" style="4" bestFit="1" customWidth="1"/>
    <col min="11013" max="11013" width="9.25" style="4" customWidth="1"/>
    <col min="11014" max="11014" width="22.125" style="4" customWidth="1"/>
    <col min="11015" max="11015" width="26.375" style="4" bestFit="1" customWidth="1"/>
    <col min="11016" max="11264" width="11" style="4"/>
    <col min="11265" max="11267" width="7.75" style="4" customWidth="1"/>
    <col min="11268" max="11268" width="9.625" style="4" bestFit="1" customWidth="1"/>
    <col min="11269" max="11269" width="9.25" style="4" customWidth="1"/>
    <col min="11270" max="11270" width="22.125" style="4" customWidth="1"/>
    <col min="11271" max="11271" width="26.375" style="4" bestFit="1" customWidth="1"/>
    <col min="11272" max="11520" width="11" style="4"/>
    <col min="11521" max="11523" width="7.75" style="4" customWidth="1"/>
    <col min="11524" max="11524" width="9.625" style="4" bestFit="1" customWidth="1"/>
    <col min="11525" max="11525" width="9.25" style="4" customWidth="1"/>
    <col min="11526" max="11526" width="22.125" style="4" customWidth="1"/>
    <col min="11527" max="11527" width="26.375" style="4" bestFit="1" customWidth="1"/>
    <col min="11528" max="11776" width="11" style="4"/>
    <col min="11777" max="11779" width="7.75" style="4" customWidth="1"/>
    <col min="11780" max="11780" width="9.625" style="4" bestFit="1" customWidth="1"/>
    <col min="11781" max="11781" width="9.25" style="4" customWidth="1"/>
    <col min="11782" max="11782" width="22.125" style="4" customWidth="1"/>
    <col min="11783" max="11783" width="26.375" style="4" bestFit="1" customWidth="1"/>
    <col min="11784" max="12032" width="11" style="4"/>
    <col min="12033" max="12035" width="7.75" style="4" customWidth="1"/>
    <col min="12036" max="12036" width="9.625" style="4" bestFit="1" customWidth="1"/>
    <col min="12037" max="12037" width="9.25" style="4" customWidth="1"/>
    <col min="12038" max="12038" width="22.125" style="4" customWidth="1"/>
    <col min="12039" max="12039" width="26.375" style="4" bestFit="1" customWidth="1"/>
    <col min="12040" max="12288" width="11" style="4"/>
    <col min="12289" max="12291" width="7.75" style="4" customWidth="1"/>
    <col min="12292" max="12292" width="9.625" style="4" bestFit="1" customWidth="1"/>
    <col min="12293" max="12293" width="9.25" style="4" customWidth="1"/>
    <col min="12294" max="12294" width="22.125" style="4" customWidth="1"/>
    <col min="12295" max="12295" width="26.375" style="4" bestFit="1" customWidth="1"/>
    <col min="12296" max="12544" width="11" style="4"/>
    <col min="12545" max="12547" width="7.75" style="4" customWidth="1"/>
    <col min="12548" max="12548" width="9.625" style="4" bestFit="1" customWidth="1"/>
    <col min="12549" max="12549" width="9.25" style="4" customWidth="1"/>
    <col min="12550" max="12550" width="22.125" style="4" customWidth="1"/>
    <col min="12551" max="12551" width="26.375" style="4" bestFit="1" customWidth="1"/>
    <col min="12552" max="12800" width="11" style="4"/>
    <col min="12801" max="12803" width="7.75" style="4" customWidth="1"/>
    <col min="12804" max="12804" width="9.625" style="4" bestFit="1" customWidth="1"/>
    <col min="12805" max="12805" width="9.25" style="4" customWidth="1"/>
    <col min="12806" max="12806" width="22.125" style="4" customWidth="1"/>
    <col min="12807" max="12807" width="26.375" style="4" bestFit="1" customWidth="1"/>
    <col min="12808" max="13056" width="11" style="4"/>
    <col min="13057" max="13059" width="7.75" style="4" customWidth="1"/>
    <col min="13060" max="13060" width="9.625" style="4" bestFit="1" customWidth="1"/>
    <col min="13061" max="13061" width="9.25" style="4" customWidth="1"/>
    <col min="13062" max="13062" width="22.125" style="4" customWidth="1"/>
    <col min="13063" max="13063" width="26.375" style="4" bestFit="1" customWidth="1"/>
    <col min="13064" max="13312" width="11" style="4"/>
    <col min="13313" max="13315" width="7.75" style="4" customWidth="1"/>
    <col min="13316" max="13316" width="9.625" style="4" bestFit="1" customWidth="1"/>
    <col min="13317" max="13317" width="9.25" style="4" customWidth="1"/>
    <col min="13318" max="13318" width="22.125" style="4" customWidth="1"/>
    <col min="13319" max="13319" width="26.375" style="4" bestFit="1" customWidth="1"/>
    <col min="13320" max="13568" width="11" style="4"/>
    <col min="13569" max="13571" width="7.75" style="4" customWidth="1"/>
    <col min="13572" max="13572" width="9.625" style="4" bestFit="1" customWidth="1"/>
    <col min="13573" max="13573" width="9.25" style="4" customWidth="1"/>
    <col min="13574" max="13574" width="22.125" style="4" customWidth="1"/>
    <col min="13575" max="13575" width="26.375" style="4" bestFit="1" customWidth="1"/>
    <col min="13576" max="13824" width="11" style="4"/>
    <col min="13825" max="13827" width="7.75" style="4" customWidth="1"/>
    <col min="13828" max="13828" width="9.625" style="4" bestFit="1" customWidth="1"/>
    <col min="13829" max="13829" width="9.25" style="4" customWidth="1"/>
    <col min="13830" max="13830" width="22.125" style="4" customWidth="1"/>
    <col min="13831" max="13831" width="26.375" style="4" bestFit="1" customWidth="1"/>
    <col min="13832" max="14080" width="11" style="4"/>
    <col min="14081" max="14083" width="7.75" style="4" customWidth="1"/>
    <col min="14084" max="14084" width="9.625" style="4" bestFit="1" customWidth="1"/>
    <col min="14085" max="14085" width="9.25" style="4" customWidth="1"/>
    <col min="14086" max="14086" width="22.125" style="4" customWidth="1"/>
    <col min="14087" max="14087" width="26.375" style="4" bestFit="1" customWidth="1"/>
    <col min="14088" max="14336" width="11" style="4"/>
    <col min="14337" max="14339" width="7.75" style="4" customWidth="1"/>
    <col min="14340" max="14340" width="9.625" style="4" bestFit="1" customWidth="1"/>
    <col min="14341" max="14341" width="9.25" style="4" customWidth="1"/>
    <col min="14342" max="14342" width="22.125" style="4" customWidth="1"/>
    <col min="14343" max="14343" width="26.375" style="4" bestFit="1" customWidth="1"/>
    <col min="14344" max="14592" width="11" style="4"/>
    <col min="14593" max="14595" width="7.75" style="4" customWidth="1"/>
    <col min="14596" max="14596" width="9.625" style="4" bestFit="1" customWidth="1"/>
    <col min="14597" max="14597" width="9.25" style="4" customWidth="1"/>
    <col min="14598" max="14598" width="22.125" style="4" customWidth="1"/>
    <col min="14599" max="14599" width="26.375" style="4" bestFit="1" customWidth="1"/>
    <col min="14600" max="14848" width="11" style="4"/>
    <col min="14849" max="14851" width="7.75" style="4" customWidth="1"/>
    <col min="14852" max="14852" width="9.625" style="4" bestFit="1" customWidth="1"/>
    <col min="14853" max="14853" width="9.25" style="4" customWidth="1"/>
    <col min="14854" max="14854" width="22.125" style="4" customWidth="1"/>
    <col min="14855" max="14855" width="26.375" style="4" bestFit="1" customWidth="1"/>
    <col min="14856" max="15104" width="11" style="4"/>
    <col min="15105" max="15107" width="7.75" style="4" customWidth="1"/>
    <col min="15108" max="15108" width="9.625" style="4" bestFit="1" customWidth="1"/>
    <col min="15109" max="15109" width="9.25" style="4" customWidth="1"/>
    <col min="15110" max="15110" width="22.125" style="4" customWidth="1"/>
    <col min="15111" max="15111" width="26.375" style="4" bestFit="1" customWidth="1"/>
    <col min="15112" max="15360" width="11" style="4"/>
    <col min="15361" max="15363" width="7.75" style="4" customWidth="1"/>
    <col min="15364" max="15364" width="9.625" style="4" bestFit="1" customWidth="1"/>
    <col min="15365" max="15365" width="9.25" style="4" customWidth="1"/>
    <col min="15366" max="15366" width="22.125" style="4" customWidth="1"/>
    <col min="15367" max="15367" width="26.375" style="4" bestFit="1" customWidth="1"/>
    <col min="15368" max="15616" width="11" style="4"/>
    <col min="15617" max="15619" width="7.75" style="4" customWidth="1"/>
    <col min="15620" max="15620" width="9.625" style="4" bestFit="1" customWidth="1"/>
    <col min="15621" max="15621" width="9.25" style="4" customWidth="1"/>
    <col min="15622" max="15622" width="22.125" style="4" customWidth="1"/>
    <col min="15623" max="15623" width="26.375" style="4" bestFit="1" customWidth="1"/>
    <col min="15624" max="15872" width="11" style="4"/>
    <col min="15873" max="15875" width="7.75" style="4" customWidth="1"/>
    <col min="15876" max="15876" width="9.625" style="4" bestFit="1" customWidth="1"/>
    <col min="15877" max="15877" width="9.25" style="4" customWidth="1"/>
    <col min="15878" max="15878" width="22.125" style="4" customWidth="1"/>
    <col min="15879" max="15879" width="26.375" style="4" bestFit="1" customWidth="1"/>
    <col min="15880" max="16128" width="11" style="4"/>
    <col min="16129" max="16131" width="7.75" style="4" customWidth="1"/>
    <col min="16132" max="16132" width="9.625" style="4" bestFit="1" customWidth="1"/>
    <col min="16133" max="16133" width="9.25" style="4" customWidth="1"/>
    <col min="16134" max="16134" width="22.125" style="4" customWidth="1"/>
    <col min="16135" max="16135" width="26.375" style="4" bestFit="1" customWidth="1"/>
    <col min="16136" max="16384" width="11" style="4"/>
  </cols>
  <sheetData>
    <row r="1" spans="1:7" ht="21.75" hidden="1" customHeight="1" x14ac:dyDescent="0.2"/>
    <row r="2" spans="1:7" ht="21.75" hidden="1" customHeight="1" x14ac:dyDescent="0.3">
      <c r="A2" s="5" t="s">
        <v>21</v>
      </c>
      <c r="B2" s="5" t="s">
        <v>22</v>
      </c>
      <c r="C2" s="6" t="s">
        <v>23</v>
      </c>
    </row>
    <row r="3" spans="1:7" ht="18" hidden="1" x14ac:dyDescent="0.25">
      <c r="A3" s="7">
        <v>-1</v>
      </c>
      <c r="B3" s="7">
        <v>1.04</v>
      </c>
      <c r="C3" s="11">
        <f>-('Fixer son budget'!D16*(1-'Fixer son budget'!I37))</f>
        <v>-184000</v>
      </c>
      <c r="D3" s="8">
        <f>-(B3*C4-B4*C3)/($A$4*$B$3-$A$3*$B$4)</f>
        <v>549171.27071817464</v>
      </c>
      <c r="F3" s="9" t="str">
        <f>IF(A3=0,"",IF(A3=1,"",IF(A3=-1,"-",A3))&amp;"y")&amp;IF(B3=0,"",IF(B3&lt;0,"-",IF(A3=0,"","+"))&amp;IF(ABS(B3)=1,"",ABS(B3))&amp;"x")&amp;IF(C3&lt;0,"-","+")&amp;ABS(C3)&amp;"=0"</f>
        <v>-y+1.04x-184000=0</v>
      </c>
      <c r="G3" s="9" t="str">
        <f>"y="&amp;D3</f>
        <v>y=549171.270718175</v>
      </c>
    </row>
    <row r="4" spans="1:7" ht="18" hidden="1" x14ac:dyDescent="0.25">
      <c r="A4" s="7">
        <v>0.06</v>
      </c>
      <c r="B4" s="7">
        <v>0.01</v>
      </c>
      <c r="C4" s="11">
        <f>-'Fixer son budget'!J8</f>
        <v>-39999.999999995998</v>
      </c>
      <c r="D4" s="8">
        <f>(A3*C4-A4*C3)/($A$4*$B$3-$A$3*$B$4)</f>
        <v>704972.37569055252</v>
      </c>
      <c r="F4" s="9" t="str">
        <f>IF(A4=0,"",IF(A4=1,"",IF(A4=-1,"-",A4))&amp;"y")&amp;IF(B4=0,"",IF(B4&lt;0,"-",IF(A4=0,"","+"))&amp;IF(ABS(B4)=1,"",ABS(B4))&amp;"x")&amp;IF(C4&lt;0,"-","+")&amp;ABS(C4)&amp;"=0"</f>
        <v>0.06y+0.01x-39999.999999996=0</v>
      </c>
      <c r="G4" s="9" t="str">
        <f>"x="&amp;D4</f>
        <v>x=704972.375690553</v>
      </c>
    </row>
    <row r="5" spans="1:7" hidden="1" x14ac:dyDescent="0.2"/>
    <row r="6" spans="1:7" hidden="1" x14ac:dyDescent="0.2"/>
    <row r="7" spans="1:7" ht="12.75" hidden="1" x14ac:dyDescent="0.2">
      <c r="B7" s="10" t="s">
        <v>24</v>
      </c>
    </row>
    <row r="8" spans="1:7" ht="12.75" hidden="1" x14ac:dyDescent="0.2">
      <c r="B8" s="10" t="s">
        <v>25</v>
      </c>
    </row>
    <row r="9" spans="1:7" hidden="1" x14ac:dyDescent="0.2"/>
    <row r="10" spans="1:7" hidden="1" x14ac:dyDescent="0.2"/>
    <row r="11" spans="1:7" hidden="1" x14ac:dyDescent="0.2"/>
    <row r="12" spans="1:7" hidden="1" x14ac:dyDescent="0.2"/>
    <row r="13" spans="1:7" hidden="1" x14ac:dyDescent="0.2"/>
    <row r="14" spans="1:7" hidden="1" x14ac:dyDescent="0.2"/>
    <row r="15" spans="1:7" hidden="1" x14ac:dyDescent="0.2"/>
    <row r="16" spans="1:7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</sheetData>
  <sheetProtection password="DF27" sheet="1" objects="1" scenarios="1"/>
  <customSheetViews>
    <customSheetView guid="{2D712442-14F9-482C-AB11-2443D7BD66FD}">
      <selection activeCell="C4" sqref="C4"/>
      <pageMargins left="0.78740157499999996" right="0.78740157499999996" top="0.984251969" bottom="0.984251969" header="0.4921259845" footer="0.4921259845"/>
      <pageSetup paperSize="9" orientation="portrait" horizontalDpi="1200" verticalDpi="1200" r:id="rId1"/>
      <headerFooter alignWithMargins="0"/>
    </customSheetView>
  </customSheetViews>
  <pageMargins left="0.78740157499999996" right="0.78740157499999996" top="0.984251969" bottom="0.984251969" header="0.4921259845" footer="0.4921259845"/>
  <pageSetup paperSize="9"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0"/>
  <sheetViews>
    <sheetView workbookViewId="0">
      <selection sqref="A1:XFD11"/>
    </sheetView>
  </sheetViews>
  <sheetFormatPr baseColWidth="10" defaultRowHeight="14.25" x14ac:dyDescent="0.2"/>
  <cols>
    <col min="1" max="1" width="16.75" bestFit="1" customWidth="1"/>
    <col min="3" max="3" width="13.25" bestFit="1" customWidth="1"/>
  </cols>
  <sheetData>
    <row r="1" spans="1:5" x14ac:dyDescent="0.2">
      <c r="A1" t="s">
        <v>39</v>
      </c>
    </row>
    <row r="2" spans="1:5" hidden="1" x14ac:dyDescent="0.2"/>
    <row r="3" spans="1:5" hidden="1" x14ac:dyDescent="0.2">
      <c r="A3" t="s">
        <v>46</v>
      </c>
      <c r="B3" s="12">
        <f>(1+'Fixer son budget'!C38)*'Fixer son budget'!B26:C26</f>
        <v>733200</v>
      </c>
    </row>
    <row r="4" spans="1:5" hidden="1" x14ac:dyDescent="0.2">
      <c r="A4" t="s">
        <v>3</v>
      </c>
      <c r="B4" s="12">
        <f>'Fixer son budget'!D16</f>
        <v>200000</v>
      </c>
    </row>
    <row r="5" spans="1:5" hidden="1" x14ac:dyDescent="0.2">
      <c r="A5" t="s">
        <v>47</v>
      </c>
      <c r="B5" s="12">
        <f>('Fixer son budget'!D11+'Fixer son budget'!D12+'Fixer son budget'!D13)*'Fixer son budget'!I37</f>
        <v>8000</v>
      </c>
    </row>
    <row r="6" spans="1:5" hidden="1" x14ac:dyDescent="0.2">
      <c r="A6" t="s">
        <v>43</v>
      </c>
      <c r="B6" s="12">
        <f>B3-B4-B5</f>
        <v>525200</v>
      </c>
    </row>
    <row r="7" spans="1:5" hidden="1" x14ac:dyDescent="0.2"/>
    <row r="8" spans="1:5" hidden="1" x14ac:dyDescent="0.2">
      <c r="B8" t="s">
        <v>44</v>
      </c>
      <c r="C8" t="s">
        <v>45</v>
      </c>
      <c r="D8" t="s">
        <v>42</v>
      </c>
      <c r="E8" t="s">
        <v>11</v>
      </c>
    </row>
    <row r="9" spans="1:5" hidden="1" x14ac:dyDescent="0.2">
      <c r="A9" t="s">
        <v>41</v>
      </c>
      <c r="B9" s="12">
        <f>1%*'Fixer son budget'!B26:C26</f>
        <v>7050</v>
      </c>
      <c r="C9" s="12">
        <f>B6*1%</f>
        <v>5252</v>
      </c>
      <c r="D9" s="12">
        <f>$B$6*'Fixer son budget'!J3</f>
        <v>26260</v>
      </c>
      <c r="E9" s="12">
        <f>SUM(B9:D9)</f>
        <v>38562</v>
      </c>
    </row>
    <row r="10" spans="1:5" hidden="1" x14ac:dyDescent="0.2">
      <c r="A10" t="s">
        <v>40</v>
      </c>
      <c r="B10" s="12">
        <f>1%*'Fixer son budget'!$B$26:$C$26</f>
        <v>7050</v>
      </c>
      <c r="C10" s="12">
        <f>B6*1%</f>
        <v>5252</v>
      </c>
      <c r="D10" s="12">
        <f>$B$6*'Fixer son budget'!J4</f>
        <v>10504</v>
      </c>
      <c r="E10" s="12">
        <f>SUM(B10:D10)</f>
        <v>22806</v>
      </c>
    </row>
  </sheetData>
  <customSheetViews>
    <customSheetView guid="{2D712442-14F9-482C-AB11-2443D7BD66FD}" topLeftCell="A2">
      <selection activeCell="G29" sqref="G29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customSheetViews>
    <customSheetView guid="{2D712442-14F9-482C-AB11-2443D7BD66F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customSheetViews>
    <customSheetView guid="{2D712442-14F9-482C-AB11-2443D7BD66F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customSheetViews>
    <customSheetView guid="{2D712442-14F9-482C-AB11-2443D7BD66F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customSheetViews>
    <customSheetView guid="{2D712442-14F9-482C-AB11-2443D7BD66F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customSheetViews>
    <customSheetView guid="{2D712442-14F9-482C-AB11-2443D7BD66F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customSheetViews>
    <customSheetView guid="{2D712442-14F9-482C-AB11-2443D7BD66FD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Fixer son budget</vt:lpstr>
      <vt:lpstr>Equ.2 inconnues</vt:lpstr>
      <vt:lpstr>Calcul charges</vt:lpstr>
      <vt:lpstr>Feuil3</vt:lpstr>
      <vt:lpstr>Feuil4</vt:lpstr>
      <vt:lpstr>Feuil5</vt:lpstr>
      <vt:lpstr>Feuil6</vt:lpstr>
      <vt:lpstr>Feuil7</vt:lpstr>
      <vt:lpstr>Feuil8</vt:lpstr>
      <vt:lpstr>'Fixer son budget'!Zone_d_impression</vt:lpstr>
    </vt:vector>
  </TitlesOfParts>
  <Company>Baloise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B027180</dc:creator>
  <cp:lastModifiedBy>Currit</cp:lastModifiedBy>
  <cp:lastPrinted>2014-10-20T21:29:00Z</cp:lastPrinted>
  <dcterms:created xsi:type="dcterms:W3CDTF">2014-03-07T07:40:02Z</dcterms:created>
  <dcterms:modified xsi:type="dcterms:W3CDTF">2014-10-21T19:33:15Z</dcterms:modified>
</cp:coreProperties>
</file>